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7815" firstSheet="1" activeTab="1"/>
  </bookViews>
  <sheets>
    <sheet name="Munka1" sheetId="1" state="hidden" r:id="rId1"/>
    <sheet name="kalkulator" sheetId="2" r:id="rId2"/>
  </sheets>
  <definedNames>
    <definedName name="darab">Munka1!$A$20:$A$29</definedName>
    <definedName name="inverter">Munka1!$A$3:$G$12</definedName>
    <definedName name="napelem">Munka1!$A$16:$G$18</definedName>
    <definedName name="ntip">Munka1!$A$16:$A$18</definedName>
    <definedName name="tip">Munka1!$A$3:$A$12</definedName>
  </definedNames>
  <calcPr calcId="124519"/>
</workbook>
</file>

<file path=xl/calcChain.xml><?xml version="1.0" encoding="utf-8"?>
<calcChain xmlns="http://schemas.openxmlformats.org/spreadsheetml/2006/main">
  <c r="E10" i="2"/>
  <c r="L2"/>
  <c r="L3"/>
  <c r="F24"/>
  <c r="G24"/>
  <c r="B24"/>
  <c r="L7" s="1"/>
  <c r="G19"/>
  <c r="F19"/>
  <c r="E19"/>
  <c r="D19"/>
  <c r="C19"/>
  <c r="M14" s="1"/>
  <c r="B19"/>
  <c r="D24" l="1"/>
  <c r="L8" s="1"/>
  <c r="C24"/>
  <c r="L6" s="1"/>
  <c r="E24"/>
  <c r="M10" l="1"/>
  <c r="M15" s="1"/>
  <c r="M18" s="1"/>
  <c r="E9" l="1"/>
  <c r="E8"/>
  <c r="E7"/>
  <c r="E6"/>
  <c r="E5"/>
  <c r="E4"/>
  <c r="E11" l="1"/>
  <c r="B14" s="1"/>
  <c r="B15" s="1"/>
</calcChain>
</file>

<file path=xl/sharedStrings.xml><?xml version="1.0" encoding="utf-8"?>
<sst xmlns="http://schemas.openxmlformats.org/spreadsheetml/2006/main" count="100" uniqueCount="81">
  <si>
    <t>ASPI 0.5K</t>
  </si>
  <si>
    <t>TELJESÍTMÉNY</t>
  </si>
  <si>
    <t>AKKU FESZ</t>
  </si>
  <si>
    <t>MPPT MIN</t>
  </si>
  <si>
    <t>MPPT MAX</t>
  </si>
  <si>
    <t>MPPT</t>
  </si>
  <si>
    <t>BEMENETI ÁRAM</t>
  </si>
  <si>
    <t>ASPI 0.7K</t>
  </si>
  <si>
    <t>ASPI 1.0K</t>
  </si>
  <si>
    <t>ASPI 1.5K</t>
  </si>
  <si>
    <t>ASPI 2.0K</t>
  </si>
  <si>
    <t>ASPI 3.0K</t>
  </si>
  <si>
    <t>ASPI 4.0K</t>
  </si>
  <si>
    <t>ASPI 5.0K</t>
  </si>
  <si>
    <t>ASPI 6.0K</t>
  </si>
  <si>
    <t>ASPI 7.0K</t>
  </si>
  <si>
    <t>NÉV</t>
  </si>
  <si>
    <t>Voc</t>
  </si>
  <si>
    <t>Vmmp</t>
  </si>
  <si>
    <t>Imp</t>
  </si>
  <si>
    <t>Isc</t>
  </si>
  <si>
    <t>250W POLY</t>
  </si>
  <si>
    <t>280W POLY</t>
  </si>
  <si>
    <t>300W POLY</t>
  </si>
  <si>
    <t>Coff V</t>
  </si>
  <si>
    <t>Coff I</t>
  </si>
  <si>
    <t>A szükséges napi energia fogyasztás mértéke</t>
  </si>
  <si>
    <t>Eszköz neve</t>
  </si>
  <si>
    <t>Napi használat (óra)</t>
  </si>
  <si>
    <t>tévé</t>
  </si>
  <si>
    <t>átlagos napi adat</t>
  </si>
  <si>
    <t>elektromos sütő</t>
  </si>
  <si>
    <t>NEM AJÁNLOTT!</t>
  </si>
  <si>
    <t>világítás</t>
  </si>
  <si>
    <t>hajszárító, vízforraló</t>
  </si>
  <si>
    <t>mosógép</t>
  </si>
  <si>
    <t>hűtőgép</t>
  </si>
  <si>
    <t>Összes napi fogyasztás (Wh)</t>
  </si>
  <si>
    <t>Rendszer méretének meghatározása</t>
  </si>
  <si>
    <t>Hybrid inverterminimális mérete</t>
  </si>
  <si>
    <t>Napelem javasolt mérete</t>
  </si>
  <si>
    <t>W</t>
  </si>
  <si>
    <t>Válasszon invertert</t>
  </si>
  <si>
    <t>Vakku</t>
  </si>
  <si>
    <t>Vmmp min</t>
  </si>
  <si>
    <t>Vmmp max</t>
  </si>
  <si>
    <t>Vmpp</t>
  </si>
  <si>
    <t>Ibe</t>
  </si>
  <si>
    <t>Válasszon napelemet</t>
  </si>
  <si>
    <t>Napelem/string</t>
  </si>
  <si>
    <t>String darab</t>
  </si>
  <si>
    <t>String Áram</t>
  </si>
  <si>
    <t xml:space="preserve">String feszültség </t>
  </si>
  <si>
    <t>String feszültség Voc</t>
  </si>
  <si>
    <t>db</t>
  </si>
  <si>
    <t>Vmp</t>
  </si>
  <si>
    <t>Invetret típusa</t>
  </si>
  <si>
    <t>Napelem fajta</t>
  </si>
  <si>
    <t>A</t>
  </si>
  <si>
    <t>Maximális DC teljesítmény</t>
  </si>
  <si>
    <t>Akkumulátor méretezés</t>
  </si>
  <si>
    <t>Akkumulátor csomag feszültsége</t>
  </si>
  <si>
    <t>V</t>
  </si>
  <si>
    <t>Minimálus akkumulátor kapacitás</t>
  </si>
  <si>
    <t>Ah</t>
  </si>
  <si>
    <t>Autonóm napok száma</t>
  </si>
  <si>
    <t>Nap</t>
  </si>
  <si>
    <t>Javasolt akkumulátor kapacitás minimum</t>
  </si>
  <si>
    <t>Számítógép</t>
  </si>
  <si>
    <t>Zöldnek kell lenni</t>
  </si>
  <si>
    <t>ASTRASUN</t>
  </si>
  <si>
    <t>München, Amalienstraße 71.</t>
  </si>
  <si>
    <t>Budapest, Hengermalom u.20</t>
  </si>
  <si>
    <t>www.astrasun.hu</t>
  </si>
  <si>
    <t>tel:+3614550692</t>
  </si>
  <si>
    <t>ASTRASUN ASPI Szigetüzemű napelemes rendszer kalkulátor</t>
  </si>
  <si>
    <t>A rendszer akkor van helyesen kiszámítva, ha az L6-9 mezők zöld színűek!</t>
  </si>
  <si>
    <t>Csak a sárga mezőkbe írjon bele! Az A19, A24, L 4-5, M17 mezőkre rá kell klikkelni és kiválasztani a megfelelő modellt, vagy számot.</t>
  </si>
  <si>
    <t>Darab-szám</t>
  </si>
  <si>
    <t>Fogyasz-tás (Wh)</t>
  </si>
  <si>
    <t>Összes napi fogyasz-tás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</si>
</sst>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 ;[Red]\-#,##0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8.8000000000000007"/>
      <color theme="10"/>
      <name val="Calibri"/>
      <family val="2"/>
      <charset val="238"/>
    </font>
    <font>
      <u/>
      <sz val="12"/>
      <color theme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10" fontId="0" fillId="0" borderId="0" xfId="0" applyNumberFormat="1"/>
    <xf numFmtId="0" fontId="11" fillId="6" borderId="0" xfId="2" applyFont="1" applyFill="1" applyAlignment="1" applyProtection="1"/>
    <xf numFmtId="0" fontId="13" fillId="6" borderId="0" xfId="2" applyFont="1" applyFill="1" applyAlignment="1" applyProtection="1"/>
    <xf numFmtId="0" fontId="4" fillId="0" borderId="5" xfId="0" applyFont="1" applyBorder="1" applyAlignment="1" applyProtection="1"/>
    <xf numFmtId="0" fontId="8" fillId="0" borderId="5" xfId="0" applyFont="1" applyBorder="1" applyAlignment="1" applyProtection="1"/>
    <xf numFmtId="0" fontId="0" fillId="0" borderId="0" xfId="0" applyProtection="1"/>
    <xf numFmtId="0" fontId="3" fillId="0" borderId="2" xfId="0" applyFont="1" applyBorder="1" applyAlignment="1" applyProtection="1"/>
    <xf numFmtId="0" fontId="0" fillId="0" borderId="3" xfId="0" applyFont="1" applyBorder="1" applyAlignment="1" applyProtection="1"/>
    <xf numFmtId="0" fontId="0" fillId="0" borderId="4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5" xfId="0" applyBorder="1" applyProtection="1"/>
    <xf numFmtId="0" fontId="0" fillId="0" borderId="0" xfId="0" applyBorder="1" applyProtection="1"/>
    <xf numFmtId="165" fontId="0" fillId="0" borderId="6" xfId="0" applyNumberFormat="1" applyBorder="1" applyProtection="1"/>
    <xf numFmtId="0" fontId="0" fillId="0" borderId="0" xfId="0" applyFont="1" applyBorder="1" applyAlignment="1" applyProtection="1"/>
    <xf numFmtId="0" fontId="4" fillId="0" borderId="0" xfId="0" applyFont="1" applyBorder="1" applyAlignment="1" applyProtection="1"/>
    <xf numFmtId="0" fontId="0" fillId="0" borderId="6" xfId="0" applyBorder="1" applyProtection="1"/>
    <xf numFmtId="0" fontId="7" fillId="0" borderId="0" xfId="0" applyFont="1" applyBorder="1" applyProtection="1"/>
    <xf numFmtId="0" fontId="0" fillId="5" borderId="0" xfId="0" applyFill="1" applyBorder="1" applyProtection="1"/>
    <xf numFmtId="0" fontId="6" fillId="0" borderId="0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9" xfId="0" applyFont="1" applyBorder="1" applyProtection="1"/>
    <xf numFmtId="0" fontId="3" fillId="0" borderId="0" xfId="0" applyFont="1" applyBorder="1" applyProtection="1"/>
    <xf numFmtId="0" fontId="0" fillId="0" borderId="5" xfId="0" applyFont="1" applyBorder="1" applyAlignment="1" applyProtection="1"/>
    <xf numFmtId="0" fontId="3" fillId="0" borderId="5" xfId="0" applyFont="1" applyBorder="1" applyAlignment="1" applyProtection="1"/>
    <xf numFmtId="0" fontId="0" fillId="0" borderId="0" xfId="0" applyBorder="1" applyAlignment="1" applyProtection="1"/>
    <xf numFmtId="0" fontId="2" fillId="0" borderId="0" xfId="0" applyFont="1" applyBorder="1" applyProtection="1"/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0" fillId="0" borderId="8" xfId="0" applyFont="1" applyBorder="1" applyAlignment="1" applyProtection="1"/>
    <xf numFmtId="0" fontId="0" fillId="0" borderId="9" xfId="0" applyBorder="1" applyProtection="1"/>
    <xf numFmtId="164" fontId="0" fillId="0" borderId="0" xfId="0" applyNumberFormat="1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" fontId="2" fillId="0" borderId="8" xfId="0" applyNumberFormat="1" applyFont="1" applyBorder="1" applyProtection="1"/>
    <xf numFmtId="0" fontId="0" fillId="0" borderId="8" xfId="0" applyBorder="1" applyProtection="1"/>
    <xf numFmtId="0" fontId="0" fillId="6" borderId="0" xfId="0" applyFill="1" applyProtection="1"/>
    <xf numFmtId="0" fontId="0" fillId="0" borderId="0" xfId="0" applyBorder="1" applyAlignment="1" applyProtection="1">
      <alignment horizontal="center" vertical="center"/>
    </xf>
    <xf numFmtId="10" fontId="0" fillId="0" borderId="8" xfId="1" applyNumberFormat="1" applyFont="1" applyBorder="1" applyProtection="1"/>
    <xf numFmtId="0" fontId="12" fillId="0" borderId="0" xfId="0" applyFont="1" applyProtection="1"/>
    <xf numFmtId="0" fontId="9" fillId="3" borderId="0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/>
    </xf>
  </cellXfs>
  <cellStyles count="3">
    <cellStyle name="Hivatkozás" xfId="2" builtinId="8"/>
    <cellStyle name="Normál" xfId="0" builtinId="0"/>
    <cellStyle name="Százalék" xfId="1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19</xdr:row>
      <xdr:rowOff>0</xdr:rowOff>
    </xdr:from>
    <xdr:to>
      <xdr:col>10</xdr:col>
      <xdr:colOff>387277</xdr:colOff>
      <xdr:row>23</xdr:row>
      <xdr:rowOff>71436</xdr:rowOff>
    </xdr:to>
    <xdr:pic>
      <xdr:nvPicPr>
        <xdr:cNvPr id="2" name="Kép 1" descr="astrasun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3" y="3690938"/>
          <a:ext cx="1137371" cy="845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3614550692" TargetMode="External"/><Relationship Id="rId1" Type="http://schemas.openxmlformats.org/officeDocument/2006/relationships/hyperlink" Target="http://www.astrasun.h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topLeftCell="A7" workbookViewId="0">
      <selection activeCell="K21" sqref="K21"/>
    </sheetView>
  </sheetViews>
  <sheetFormatPr defaultColWidth="16.28515625" defaultRowHeight="15"/>
  <cols>
    <col min="1" max="1" width="10.7109375" bestFit="1" customWidth="1"/>
    <col min="2" max="2" width="13.42578125" bestFit="1" customWidth="1"/>
    <col min="3" max="3" width="10.28515625" bestFit="1" customWidth="1"/>
    <col min="4" max="4" width="10.140625" bestFit="1" customWidth="1"/>
    <col min="5" max="5" width="10.5703125" bestFit="1" customWidth="1"/>
    <col min="6" max="6" width="11" customWidth="1"/>
    <col min="7" max="7" width="15.85546875" bestFit="1" customWidth="1"/>
  </cols>
  <sheetData>
    <row r="2" spans="1:7">
      <c r="A2" t="s">
        <v>16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>
      <c r="A3" t="s">
        <v>0</v>
      </c>
      <c r="B3">
        <v>400</v>
      </c>
      <c r="C3">
        <v>24</v>
      </c>
      <c r="D3">
        <v>30</v>
      </c>
      <c r="E3">
        <v>90</v>
      </c>
      <c r="F3">
        <v>60</v>
      </c>
      <c r="G3">
        <v>50</v>
      </c>
    </row>
    <row r="4" spans="1:7">
      <c r="A4" t="s">
        <v>7</v>
      </c>
      <c r="B4">
        <v>600</v>
      </c>
      <c r="C4">
        <v>24</v>
      </c>
      <c r="D4">
        <v>30</v>
      </c>
      <c r="E4">
        <v>90</v>
      </c>
      <c r="F4">
        <v>60</v>
      </c>
      <c r="G4">
        <v>50</v>
      </c>
    </row>
    <row r="5" spans="1:7">
      <c r="A5" t="s">
        <v>8</v>
      </c>
      <c r="B5">
        <v>800</v>
      </c>
      <c r="C5">
        <v>24</v>
      </c>
      <c r="D5">
        <v>30</v>
      </c>
      <c r="E5">
        <v>90</v>
      </c>
      <c r="F5">
        <v>60</v>
      </c>
      <c r="G5">
        <v>50</v>
      </c>
    </row>
    <row r="6" spans="1:7">
      <c r="A6" t="s">
        <v>9</v>
      </c>
      <c r="B6">
        <v>1200</v>
      </c>
      <c r="C6">
        <v>48</v>
      </c>
      <c r="D6">
        <v>70</v>
      </c>
      <c r="E6">
        <v>150</v>
      </c>
      <c r="F6">
        <v>120</v>
      </c>
      <c r="G6">
        <v>50</v>
      </c>
    </row>
    <row r="7" spans="1:7">
      <c r="A7" t="s">
        <v>10</v>
      </c>
      <c r="B7">
        <v>1500</v>
      </c>
      <c r="C7">
        <v>48</v>
      </c>
      <c r="D7">
        <v>70</v>
      </c>
      <c r="E7">
        <v>150</v>
      </c>
      <c r="F7">
        <v>120</v>
      </c>
      <c r="G7">
        <v>50</v>
      </c>
    </row>
    <row r="8" spans="1:7">
      <c r="A8" t="s">
        <v>11</v>
      </c>
      <c r="B8">
        <v>2000</v>
      </c>
      <c r="C8">
        <v>48</v>
      </c>
      <c r="D8">
        <v>70</v>
      </c>
      <c r="E8">
        <v>150</v>
      </c>
      <c r="F8">
        <v>120</v>
      </c>
      <c r="G8">
        <v>50</v>
      </c>
    </row>
    <row r="9" spans="1:7">
      <c r="A9" t="s">
        <v>12</v>
      </c>
      <c r="B9">
        <v>3000</v>
      </c>
      <c r="C9">
        <v>96</v>
      </c>
      <c r="D9">
        <v>150</v>
      </c>
      <c r="E9">
        <v>300</v>
      </c>
      <c r="F9">
        <v>240</v>
      </c>
      <c r="G9">
        <v>50</v>
      </c>
    </row>
    <row r="10" spans="1:7">
      <c r="A10" t="s">
        <v>13</v>
      </c>
      <c r="B10">
        <v>4000</v>
      </c>
      <c r="C10">
        <v>96</v>
      </c>
      <c r="D10">
        <v>150</v>
      </c>
      <c r="E10">
        <v>300</v>
      </c>
      <c r="F10">
        <v>240</v>
      </c>
      <c r="G10">
        <v>50</v>
      </c>
    </row>
    <row r="11" spans="1:7">
      <c r="A11" t="s">
        <v>14</v>
      </c>
      <c r="B11">
        <v>5000</v>
      </c>
      <c r="C11">
        <v>96</v>
      </c>
      <c r="D11">
        <v>150</v>
      </c>
      <c r="E11">
        <v>300</v>
      </c>
      <c r="F11">
        <v>240</v>
      </c>
      <c r="G11">
        <v>50</v>
      </c>
    </row>
    <row r="12" spans="1:7">
      <c r="A12" t="s">
        <v>15</v>
      </c>
      <c r="B12">
        <v>6000</v>
      </c>
      <c r="C12">
        <v>96</v>
      </c>
      <c r="D12">
        <v>150</v>
      </c>
      <c r="E12">
        <v>300</v>
      </c>
      <c r="F12">
        <v>240</v>
      </c>
      <c r="G12">
        <v>50</v>
      </c>
    </row>
    <row r="15" spans="1:7">
      <c r="A15" t="s">
        <v>16</v>
      </c>
      <c r="B15" t="s">
        <v>17</v>
      </c>
      <c r="C15" t="s">
        <v>18</v>
      </c>
      <c r="D15" t="s">
        <v>19</v>
      </c>
      <c r="E15" t="s">
        <v>20</v>
      </c>
      <c r="F15" t="s">
        <v>24</v>
      </c>
      <c r="G15" t="s">
        <v>25</v>
      </c>
    </row>
    <row r="16" spans="1:7">
      <c r="A16" t="s">
        <v>21</v>
      </c>
      <c r="B16">
        <v>39</v>
      </c>
      <c r="C16">
        <v>31</v>
      </c>
      <c r="D16">
        <v>8</v>
      </c>
      <c r="E16">
        <v>9</v>
      </c>
      <c r="F16" s="1">
        <v>-3.2000000000000002E-3</v>
      </c>
      <c r="G16" s="1">
        <v>8.0000000000000004E-4</v>
      </c>
    </row>
    <row r="17" spans="1:7">
      <c r="A17" t="s">
        <v>22</v>
      </c>
      <c r="B17">
        <v>44</v>
      </c>
      <c r="C17">
        <v>35</v>
      </c>
      <c r="D17">
        <v>8</v>
      </c>
      <c r="E17">
        <v>9</v>
      </c>
      <c r="F17" s="1">
        <v>-3.2000000000000002E-3</v>
      </c>
      <c r="G17" s="1">
        <v>8.0000000000000004E-4</v>
      </c>
    </row>
    <row r="18" spans="1:7">
      <c r="A18" t="s">
        <v>23</v>
      </c>
      <c r="B18">
        <v>45</v>
      </c>
      <c r="C18">
        <v>37</v>
      </c>
      <c r="D18">
        <v>8</v>
      </c>
      <c r="E18">
        <v>9</v>
      </c>
      <c r="F18" s="1">
        <v>-3.2000000000000002E-3</v>
      </c>
      <c r="G18" s="1">
        <v>8.0000000000000004E-4</v>
      </c>
    </row>
    <row r="20" spans="1:7">
      <c r="A20">
        <v>1</v>
      </c>
    </row>
    <row r="21" spans="1:7">
      <c r="A21">
        <v>2</v>
      </c>
    </row>
    <row r="22" spans="1:7">
      <c r="A22">
        <v>3</v>
      </c>
    </row>
    <row r="23" spans="1:7">
      <c r="A23">
        <v>4</v>
      </c>
    </row>
    <row r="24" spans="1:7">
      <c r="A24">
        <v>5</v>
      </c>
    </row>
    <row r="25" spans="1:7">
      <c r="A25">
        <v>6</v>
      </c>
    </row>
    <row r="26" spans="1:7">
      <c r="A26">
        <v>7</v>
      </c>
    </row>
    <row r="27" spans="1:7">
      <c r="A27">
        <v>8</v>
      </c>
    </row>
    <row r="28" spans="1:7">
      <c r="A28">
        <v>9</v>
      </c>
    </row>
    <row r="29" spans="1:7">
      <c r="A29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tabSelected="1" zoomScale="80" zoomScaleNormal="80" workbookViewId="0">
      <selection activeCell="G15" sqref="G15"/>
    </sheetView>
  </sheetViews>
  <sheetFormatPr defaultRowHeight="15"/>
  <cols>
    <col min="1" max="1" width="43.28515625" style="6" bestFit="1" customWidth="1"/>
    <col min="2" max="2" width="8.140625" style="6" customWidth="1"/>
    <col min="3" max="3" width="11.140625" style="6" customWidth="1"/>
    <col min="4" max="4" width="10.5703125" style="6" customWidth="1"/>
    <col min="5" max="9" width="9.140625" style="6"/>
    <col min="10" max="10" width="11.28515625" style="6" customWidth="1"/>
    <col min="11" max="16384" width="9.140625" style="6"/>
  </cols>
  <sheetData>
    <row r="1" spans="1:14">
      <c r="A1" s="57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>
      <c r="A2" s="7" t="s">
        <v>26</v>
      </c>
      <c r="B2" s="8"/>
      <c r="C2" s="8"/>
      <c r="D2" s="8"/>
      <c r="E2" s="8"/>
      <c r="F2" s="8"/>
      <c r="G2" s="9"/>
      <c r="J2" s="10" t="s">
        <v>56</v>
      </c>
      <c r="K2" s="11"/>
      <c r="L2" s="11" t="str">
        <f>A19</f>
        <v>ASPI 5.0K</v>
      </c>
      <c r="M2" s="11"/>
      <c r="N2" s="9"/>
    </row>
    <row r="3" spans="1:14" ht="48" customHeight="1">
      <c r="A3" s="4" t="s">
        <v>27</v>
      </c>
      <c r="B3" s="12" t="s">
        <v>78</v>
      </c>
      <c r="C3" s="12" t="s">
        <v>28</v>
      </c>
      <c r="D3" s="12" t="s">
        <v>79</v>
      </c>
      <c r="E3" s="13" t="s">
        <v>80</v>
      </c>
      <c r="F3" s="14"/>
      <c r="G3" s="15"/>
      <c r="H3" s="16"/>
      <c r="J3" s="17" t="s">
        <v>57</v>
      </c>
      <c r="K3" s="18"/>
      <c r="L3" s="18" t="str">
        <f>A24</f>
        <v>250W POLY</v>
      </c>
      <c r="M3" s="18"/>
      <c r="N3" s="19"/>
    </row>
    <row r="4" spans="1:14">
      <c r="A4" s="4" t="s">
        <v>29</v>
      </c>
      <c r="B4" s="47">
        <v>1</v>
      </c>
      <c r="C4" s="48">
        <v>5</v>
      </c>
      <c r="D4" s="47">
        <v>100</v>
      </c>
      <c r="E4" s="20">
        <f t="shared" ref="E4:E10" si="0">B4*C4*D4</f>
        <v>500</v>
      </c>
      <c r="F4" s="21" t="s">
        <v>30</v>
      </c>
      <c r="G4" s="22"/>
      <c r="J4" s="17" t="s">
        <v>49</v>
      </c>
      <c r="K4" s="18"/>
      <c r="L4" s="49">
        <v>6</v>
      </c>
      <c r="M4" s="18" t="s">
        <v>54</v>
      </c>
      <c r="N4" s="22"/>
    </row>
    <row r="5" spans="1:14">
      <c r="A5" s="4" t="s">
        <v>31</v>
      </c>
      <c r="B5" s="47">
        <v>1</v>
      </c>
      <c r="C5" s="48">
        <v>0</v>
      </c>
      <c r="D5" s="47">
        <v>3000</v>
      </c>
      <c r="E5" s="20">
        <f t="shared" si="0"/>
        <v>0</v>
      </c>
      <c r="F5" s="21" t="s">
        <v>32</v>
      </c>
      <c r="G5" s="22"/>
      <c r="J5" s="17" t="s">
        <v>50</v>
      </c>
      <c r="K5" s="18"/>
      <c r="L5" s="49">
        <v>2</v>
      </c>
      <c r="M5" s="18" t="s">
        <v>54</v>
      </c>
      <c r="N5" s="22"/>
    </row>
    <row r="6" spans="1:14" ht="15.75">
      <c r="A6" s="4" t="s">
        <v>33</v>
      </c>
      <c r="B6" s="47">
        <v>3</v>
      </c>
      <c r="C6" s="48">
        <v>4</v>
      </c>
      <c r="D6" s="47">
        <v>20</v>
      </c>
      <c r="E6" s="20">
        <f t="shared" si="0"/>
        <v>240</v>
      </c>
      <c r="F6" s="20"/>
      <c r="G6" s="22"/>
      <c r="J6" s="17" t="s">
        <v>52</v>
      </c>
      <c r="K6" s="18"/>
      <c r="L6" s="23">
        <f>L4*C24</f>
        <v>186</v>
      </c>
      <c r="M6" s="24" t="s">
        <v>55</v>
      </c>
      <c r="N6" s="56" t="s">
        <v>69</v>
      </c>
    </row>
    <row r="7" spans="1:14" ht="15.75">
      <c r="A7" s="4" t="s">
        <v>34</v>
      </c>
      <c r="B7" s="47">
        <v>2</v>
      </c>
      <c r="C7" s="48">
        <v>0.2</v>
      </c>
      <c r="D7" s="47">
        <v>2000</v>
      </c>
      <c r="E7" s="20">
        <f t="shared" si="0"/>
        <v>800</v>
      </c>
      <c r="F7" s="20"/>
      <c r="G7" s="22"/>
      <c r="J7" s="17" t="s">
        <v>53</v>
      </c>
      <c r="K7" s="18"/>
      <c r="L7" s="25">
        <f>L4*B24</f>
        <v>234</v>
      </c>
      <c r="M7" s="24" t="s">
        <v>17</v>
      </c>
      <c r="N7" s="56"/>
    </row>
    <row r="8" spans="1:14">
      <c r="A8" s="4" t="s">
        <v>35</v>
      </c>
      <c r="B8" s="47">
        <v>1</v>
      </c>
      <c r="C8" s="48">
        <v>2</v>
      </c>
      <c r="D8" s="47">
        <v>250</v>
      </c>
      <c r="E8" s="20">
        <f t="shared" si="0"/>
        <v>500</v>
      </c>
      <c r="F8" s="21" t="s">
        <v>30</v>
      </c>
      <c r="G8" s="22"/>
      <c r="J8" s="17" t="s">
        <v>51</v>
      </c>
      <c r="K8" s="18"/>
      <c r="L8" s="18">
        <f>L5*D24</f>
        <v>16</v>
      </c>
      <c r="M8" s="24" t="s">
        <v>58</v>
      </c>
      <c r="N8" s="56"/>
    </row>
    <row r="9" spans="1:14">
      <c r="A9" s="4" t="s">
        <v>36</v>
      </c>
      <c r="B9" s="47">
        <v>1</v>
      </c>
      <c r="C9" s="48">
        <v>10</v>
      </c>
      <c r="D9" s="47">
        <v>50</v>
      </c>
      <c r="E9" s="20">
        <f t="shared" si="0"/>
        <v>500</v>
      </c>
      <c r="F9" s="21" t="s">
        <v>30</v>
      </c>
      <c r="G9" s="22"/>
      <c r="J9" s="17"/>
      <c r="K9" s="18"/>
      <c r="L9" s="18"/>
      <c r="M9" s="18"/>
      <c r="N9" s="22"/>
    </row>
    <row r="10" spans="1:14" ht="15.75">
      <c r="A10" s="5" t="s">
        <v>68</v>
      </c>
      <c r="B10" s="47">
        <v>1</v>
      </c>
      <c r="C10" s="50">
        <v>1</v>
      </c>
      <c r="D10" s="47">
        <v>1000</v>
      </c>
      <c r="E10" s="20">
        <f t="shared" si="0"/>
        <v>1000</v>
      </c>
      <c r="F10" s="20"/>
      <c r="G10" s="22"/>
      <c r="J10" s="26" t="s">
        <v>59</v>
      </c>
      <c r="K10" s="27"/>
      <c r="L10" s="27"/>
      <c r="M10" s="27">
        <f>L6*L8</f>
        <v>2976</v>
      </c>
      <c r="N10" s="28" t="s">
        <v>41</v>
      </c>
    </row>
    <row r="11" spans="1:14">
      <c r="A11" s="4" t="s">
        <v>37</v>
      </c>
      <c r="B11" s="20"/>
      <c r="C11" s="20"/>
      <c r="D11" s="20"/>
      <c r="E11" s="29">
        <f>SUM(E4:E10)</f>
        <v>3540</v>
      </c>
      <c r="F11" s="20"/>
      <c r="G11" s="22"/>
    </row>
    <row r="12" spans="1:14">
      <c r="A12" s="30"/>
      <c r="B12" s="20"/>
      <c r="C12" s="20"/>
      <c r="D12" s="32"/>
      <c r="E12" s="20"/>
      <c r="F12" s="20"/>
      <c r="G12" s="22"/>
    </row>
    <row r="13" spans="1:14">
      <c r="A13" s="31" t="s">
        <v>38</v>
      </c>
      <c r="B13" s="20"/>
      <c r="C13" s="20"/>
      <c r="D13" s="20"/>
      <c r="E13" s="20"/>
      <c r="F13" s="32"/>
      <c r="G13" s="22"/>
      <c r="J13" s="10" t="s">
        <v>60</v>
      </c>
      <c r="K13" s="11"/>
      <c r="L13" s="11"/>
      <c r="M13" s="11"/>
      <c r="N13" s="9"/>
    </row>
    <row r="14" spans="1:14">
      <c r="A14" s="4" t="s">
        <v>39</v>
      </c>
      <c r="B14" s="20">
        <f>IF(E11&lt;2000,,E11)</f>
        <v>3540</v>
      </c>
      <c r="C14" s="21" t="s">
        <v>41</v>
      </c>
      <c r="D14" s="20"/>
      <c r="E14" s="20"/>
      <c r="F14" s="20"/>
      <c r="G14" s="22"/>
      <c r="J14" s="17" t="s">
        <v>61</v>
      </c>
      <c r="K14" s="18"/>
      <c r="L14" s="18"/>
      <c r="M14" s="33">
        <f>C19</f>
        <v>96</v>
      </c>
      <c r="N14" s="22" t="s">
        <v>62</v>
      </c>
    </row>
    <row r="15" spans="1:14">
      <c r="A15" s="34" t="s">
        <v>40</v>
      </c>
      <c r="B15" s="35">
        <f>B14*1.3</f>
        <v>4602</v>
      </c>
      <c r="C15" s="35" t="s">
        <v>41</v>
      </c>
      <c r="D15" s="35"/>
      <c r="E15" s="35"/>
      <c r="F15" s="36"/>
      <c r="G15" s="37"/>
      <c r="J15" s="17" t="s">
        <v>63</v>
      </c>
      <c r="K15" s="18"/>
      <c r="L15" s="18"/>
      <c r="M15" s="38">
        <f>M10/M14</f>
        <v>31</v>
      </c>
      <c r="N15" s="22" t="s">
        <v>64</v>
      </c>
    </row>
    <row r="16" spans="1:14">
      <c r="J16" s="17"/>
      <c r="K16" s="18"/>
      <c r="L16" s="18"/>
      <c r="M16" s="18"/>
      <c r="N16" s="22"/>
    </row>
    <row r="17" spans="1:14">
      <c r="A17" s="51" t="s">
        <v>42</v>
      </c>
      <c r="B17" s="52"/>
      <c r="C17" s="52"/>
      <c r="D17" s="52"/>
      <c r="E17" s="52"/>
      <c r="F17" s="52"/>
      <c r="G17" s="52"/>
      <c r="H17" s="53"/>
      <c r="J17" s="17" t="s">
        <v>65</v>
      </c>
      <c r="K17" s="18"/>
      <c r="L17" s="18"/>
      <c r="M17" s="49">
        <v>3</v>
      </c>
      <c r="N17" s="22" t="s">
        <v>66</v>
      </c>
    </row>
    <row r="18" spans="1:14" ht="33" customHeight="1">
      <c r="A18" s="39" t="s">
        <v>16</v>
      </c>
      <c r="B18" s="40" t="s">
        <v>41</v>
      </c>
      <c r="C18" s="40" t="s">
        <v>43</v>
      </c>
      <c r="D18" s="40" t="s">
        <v>44</v>
      </c>
      <c r="E18" s="40" t="s">
        <v>45</v>
      </c>
      <c r="F18" s="40" t="s">
        <v>46</v>
      </c>
      <c r="G18" s="40" t="s">
        <v>47</v>
      </c>
      <c r="H18" s="22"/>
      <c r="J18" s="54" t="s">
        <v>67</v>
      </c>
      <c r="K18" s="55"/>
      <c r="L18" s="55"/>
      <c r="M18" s="41">
        <f>((M15*1.05)/0.6)*M17</f>
        <v>162.75000000000003</v>
      </c>
      <c r="N18" s="37" t="s">
        <v>64</v>
      </c>
    </row>
    <row r="19" spans="1:14">
      <c r="A19" s="49" t="s">
        <v>13</v>
      </c>
      <c r="B19" s="42">
        <f>VLOOKUP($A$19,inverter,2)</f>
        <v>4000</v>
      </c>
      <c r="C19" s="42">
        <f>VLOOKUP($A$19,inverter,3)</f>
        <v>96</v>
      </c>
      <c r="D19" s="42">
        <f>VLOOKUP($A$19,inverter,4)</f>
        <v>150</v>
      </c>
      <c r="E19" s="42">
        <f>VLOOKUP($A$19,inverter,5)</f>
        <v>300</v>
      </c>
      <c r="F19" s="42">
        <f>VLOOKUP($A$19,inverter,6)</f>
        <v>240</v>
      </c>
      <c r="G19" s="42">
        <f>VLOOKUP($A$19,inverter,7)</f>
        <v>50</v>
      </c>
      <c r="H19" s="37"/>
    </row>
    <row r="20" spans="1:14">
      <c r="L20" s="43" t="s">
        <v>70</v>
      </c>
      <c r="M20" s="43"/>
      <c r="N20" s="43"/>
    </row>
    <row r="21" spans="1:14">
      <c r="L21" s="43" t="s">
        <v>71</v>
      </c>
      <c r="M21" s="43"/>
      <c r="N21" s="43"/>
    </row>
    <row r="22" spans="1:14">
      <c r="A22" s="51" t="s">
        <v>48</v>
      </c>
      <c r="B22" s="52"/>
      <c r="C22" s="52"/>
      <c r="D22" s="52"/>
      <c r="E22" s="52"/>
      <c r="F22" s="52"/>
      <c r="G22" s="52"/>
      <c r="H22" s="53"/>
      <c r="L22" s="43" t="s">
        <v>72</v>
      </c>
      <c r="M22" s="43"/>
      <c r="N22" s="43"/>
    </row>
    <row r="23" spans="1:14" ht="15.75">
      <c r="A23" s="39" t="s">
        <v>16</v>
      </c>
      <c r="B23" s="44" t="s">
        <v>17</v>
      </c>
      <c r="C23" s="44" t="s">
        <v>18</v>
      </c>
      <c r="D23" s="44" t="s">
        <v>19</v>
      </c>
      <c r="E23" s="44" t="s">
        <v>20</v>
      </c>
      <c r="F23" s="18" t="s">
        <v>24</v>
      </c>
      <c r="G23" s="18" t="s">
        <v>25</v>
      </c>
      <c r="H23" s="22"/>
      <c r="L23" s="2" t="s">
        <v>73</v>
      </c>
      <c r="M23" s="43"/>
      <c r="N23" s="43"/>
    </row>
    <row r="24" spans="1:14" ht="15.75">
      <c r="A24" s="49" t="s">
        <v>21</v>
      </c>
      <c r="B24" s="42">
        <f>VLOOKUP($A$24,napelem,2)</f>
        <v>39</v>
      </c>
      <c r="C24" s="42">
        <f>VLOOKUP($A$24,napelem,3)</f>
        <v>31</v>
      </c>
      <c r="D24" s="42">
        <f>VLOOKUP($A$24,napelem,4)</f>
        <v>8</v>
      </c>
      <c r="E24" s="42">
        <f>VLOOKUP($A$24,napelem,5)</f>
        <v>9</v>
      </c>
      <c r="F24" s="45">
        <f>VLOOKUP($A$24,napelem,6)</f>
        <v>-3.2000000000000002E-3</v>
      </c>
      <c r="G24" s="45">
        <f>VLOOKUP($A$24,napelem,7)</f>
        <v>8.0000000000000004E-4</v>
      </c>
      <c r="H24" s="37"/>
      <c r="L24" s="3" t="s">
        <v>74</v>
      </c>
      <c r="M24" s="43"/>
      <c r="N24" s="43"/>
    </row>
    <row r="25" spans="1:14" ht="15.75">
      <c r="L25" s="46"/>
    </row>
    <row r="26" spans="1:14">
      <c r="A26" s="6" t="s">
        <v>76</v>
      </c>
    </row>
    <row r="27" spans="1:14">
      <c r="A27" s="6" t="s">
        <v>77</v>
      </c>
    </row>
  </sheetData>
  <sheetProtection password="9EEA" sheet="1" formatCells="0" formatColumns="0" formatRows="0" insertColumns="0" insertRows="0" insertHyperlinks="0" deleteColumns="0" deleteRows="0" sort="0" autoFilter="0" pivotTables="0"/>
  <mergeCells count="5">
    <mergeCell ref="A17:H17"/>
    <mergeCell ref="A22:H22"/>
    <mergeCell ref="J18:L18"/>
    <mergeCell ref="N6:N8"/>
    <mergeCell ref="A1:N1"/>
  </mergeCells>
  <conditionalFormatting sqref="L6">
    <cfRule type="cellIs" dxfId="4" priority="9" operator="between">
      <formula>$D$19</formula>
      <formula>$E$19</formula>
    </cfRule>
    <cfRule type="cellIs" dxfId="3" priority="12" operator="between">
      <formula>$D$19</formula>
      <formula>$E$19</formula>
    </cfRule>
  </conditionalFormatting>
  <conditionalFormatting sqref="L7">
    <cfRule type="cellIs" dxfId="2" priority="8" operator="between">
      <formula>$D$19</formula>
      <formula>$E$19</formula>
    </cfRule>
  </conditionalFormatting>
  <conditionalFormatting sqref="L8">
    <cfRule type="cellIs" dxfId="1" priority="7" operator="lessThan">
      <formula>50</formula>
    </cfRule>
  </conditionalFormatting>
  <conditionalFormatting sqref="B19">
    <cfRule type="cellIs" dxfId="0" priority="2" operator="lessThan">
      <formula>$B$14</formula>
    </cfRule>
  </conditionalFormatting>
  <dataValidations count="4">
    <dataValidation type="list" allowBlank="1" showInputMessage="1" showErrorMessage="1" sqref="A19">
      <formula1>tip</formula1>
    </dataValidation>
    <dataValidation type="list" allowBlank="1" showInputMessage="1" showErrorMessage="1" promptTitle="Napelem típus" prompt="Kérem válasszon a legördülő menüből&#10;" sqref="A24">
      <formula1>ntip</formula1>
    </dataValidation>
    <dataValidation type="list" allowBlank="1" showInputMessage="1" showErrorMessage="1" sqref="O2">
      <formula1>ntip</formula1>
    </dataValidation>
    <dataValidation type="list" allowBlank="1" showInputMessage="1" showErrorMessage="1" sqref="L4:L5 M17">
      <formula1>darab</formula1>
    </dataValidation>
  </dataValidations>
  <hyperlinks>
    <hyperlink ref="L23" r:id="rId1"/>
    <hyperlink ref="L24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Munka1</vt:lpstr>
      <vt:lpstr>kalkulator</vt:lpstr>
      <vt:lpstr>darab</vt:lpstr>
      <vt:lpstr>inverter</vt:lpstr>
      <vt:lpstr>napelem</vt:lpstr>
      <vt:lpstr>ntip</vt:lpstr>
      <vt:lpstr>tip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NIP</dc:creator>
  <cp:lastModifiedBy>PC1</cp:lastModifiedBy>
  <dcterms:created xsi:type="dcterms:W3CDTF">2015-07-09T06:11:49Z</dcterms:created>
  <dcterms:modified xsi:type="dcterms:W3CDTF">2015-07-09T10:54:59Z</dcterms:modified>
</cp:coreProperties>
</file>